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vml" ContentType="application/vnd.openxmlformats-officedocument.vmlDrawing"/>
  <Default Extension="jpg" ContentType="image/jpe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620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Pkruger/Desktop/"/>
    </mc:Choice>
  </mc:AlternateContent>
  <bookViews>
    <workbookView xWindow="0" yWindow="460" windowWidth="20480" windowHeight="13840" tabRatio="500"/>
  </bookViews>
  <sheets>
    <sheet name="Sheet1" sheetId="1" r:id="rId1"/>
  </sheets>
  <calcPr calcId="15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11" i="1" l="1"/>
  <c r="N17" i="1"/>
  <c r="I17" i="1"/>
  <c r="C17" i="1"/>
  <c r="H17" i="1"/>
  <c r="J17" i="1"/>
  <c r="N25" i="1"/>
  <c r="D25" i="1"/>
  <c r="M25" i="1"/>
  <c r="P25" i="1"/>
  <c r="O25" i="1"/>
  <c r="I25" i="1"/>
  <c r="C25" i="1"/>
  <c r="H25" i="1"/>
  <c r="K25" i="1"/>
  <c r="J25" i="1"/>
  <c r="F25" i="1"/>
  <c r="E25" i="1"/>
  <c r="N24" i="1"/>
  <c r="D24" i="1"/>
  <c r="M24" i="1"/>
  <c r="P24" i="1"/>
  <c r="O24" i="1"/>
  <c r="I24" i="1"/>
  <c r="C24" i="1"/>
  <c r="H24" i="1"/>
  <c r="K24" i="1"/>
  <c r="J24" i="1"/>
  <c r="F24" i="1"/>
  <c r="E24" i="1"/>
  <c r="N23" i="1"/>
  <c r="D23" i="1"/>
  <c r="M23" i="1"/>
  <c r="P23" i="1"/>
  <c r="O23" i="1"/>
  <c r="I23" i="1"/>
  <c r="C23" i="1"/>
  <c r="H23" i="1"/>
  <c r="K23" i="1"/>
  <c r="J23" i="1"/>
  <c r="F23" i="1"/>
  <c r="E23" i="1"/>
  <c r="N22" i="1"/>
  <c r="D22" i="1"/>
  <c r="M22" i="1"/>
  <c r="P22" i="1"/>
  <c r="O22" i="1"/>
  <c r="I22" i="1"/>
  <c r="C22" i="1"/>
  <c r="H22" i="1"/>
  <c r="K22" i="1"/>
  <c r="J22" i="1"/>
  <c r="F22" i="1"/>
  <c r="E22" i="1"/>
  <c r="N21" i="1"/>
  <c r="D21" i="1"/>
  <c r="M21" i="1"/>
  <c r="P21" i="1"/>
  <c r="O21" i="1"/>
  <c r="I21" i="1"/>
  <c r="C21" i="1"/>
  <c r="H21" i="1"/>
  <c r="K21" i="1"/>
  <c r="J21" i="1"/>
  <c r="F21" i="1"/>
  <c r="E21" i="1"/>
  <c r="N20" i="1"/>
  <c r="D20" i="1"/>
  <c r="M20" i="1"/>
  <c r="P20" i="1"/>
  <c r="O20" i="1"/>
  <c r="I20" i="1"/>
  <c r="C20" i="1"/>
  <c r="H20" i="1"/>
  <c r="K20" i="1"/>
  <c r="J20" i="1"/>
  <c r="F20" i="1"/>
  <c r="E20" i="1"/>
  <c r="N19" i="1"/>
  <c r="D19" i="1"/>
  <c r="M19" i="1"/>
  <c r="P19" i="1"/>
  <c r="O19" i="1"/>
  <c r="I19" i="1"/>
  <c r="C19" i="1"/>
  <c r="H19" i="1"/>
  <c r="K19" i="1"/>
  <c r="J19" i="1"/>
  <c r="F19" i="1"/>
  <c r="E19" i="1"/>
  <c r="N18" i="1"/>
  <c r="D18" i="1"/>
  <c r="M18" i="1"/>
  <c r="P18" i="1"/>
  <c r="O18" i="1"/>
  <c r="I18" i="1"/>
  <c r="C18" i="1"/>
  <c r="H18" i="1"/>
  <c r="K18" i="1"/>
  <c r="J18" i="1"/>
  <c r="F18" i="1"/>
  <c r="E18" i="1"/>
  <c r="D17" i="1"/>
  <c r="M17" i="1"/>
  <c r="P17" i="1"/>
  <c r="O17" i="1"/>
  <c r="K17" i="1"/>
  <c r="F17" i="1"/>
  <c r="E17" i="1"/>
</calcChain>
</file>

<file path=xl/comments1.xml><?xml version="1.0" encoding="utf-8"?>
<comments xmlns="http://schemas.openxmlformats.org/spreadsheetml/2006/main">
  <authors>
    <author>PRISMAII</author>
  </authors>
  <commentList>
    <comment ref="B5" authorId="0">
      <text>
        <r>
          <rPr>
            <b/>
            <sz val="8"/>
            <color indexed="81"/>
            <rFont val="Tahoma"/>
          </rPr>
          <t>PRISMAII:</t>
        </r>
        <r>
          <rPr>
            <sz val="8"/>
            <color indexed="81"/>
            <rFont val="Tahoma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<sst xmlns="http://schemas.openxmlformats.org/spreadsheetml/2006/main" count="22" uniqueCount="15">
  <si>
    <t>Input Data</t>
  </si>
  <si>
    <t xml:space="preserve">Compressor horsepower </t>
  </si>
  <si>
    <t xml:space="preserve">Motor efficiency </t>
  </si>
  <si>
    <t xml:space="preserve">kWh cost </t>
  </si>
  <si>
    <t>Hours worked per day</t>
  </si>
  <si>
    <t>Number of days worked in a week</t>
  </si>
  <si>
    <t>Number of weeks worked in a year</t>
  </si>
  <si>
    <t>Total annual hours</t>
  </si>
  <si>
    <t>Calculated Data</t>
  </si>
  <si>
    <t>Capacity used</t>
  </si>
  <si>
    <t>Control type</t>
  </si>
  <si>
    <t>Savings Per Year</t>
  </si>
  <si>
    <t>MODULATION</t>
  </si>
  <si>
    <t>LOAD/NO LOAD</t>
  </si>
  <si>
    <t>VSD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</si>
</sst>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&quot;$&quot;#,##0_);\(&quot;$&quot;#,##0\)"/>
    <numFmt numFmtId="165" formatCode="_(&quot;$&quot;* #,##0.00_);_(&quot;$&quot;* \(#,##0.00\);_(&quot;$&quot;* &quot;-&quot;??_);_(@_)"/>
    <numFmt numFmtId="166" formatCode="0.0%"/>
    <numFmt numFmtId="167" formatCode="&quot;$&quot;#,##0.00"/>
  </numFmts>
  <fonts count="23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name val="Arial"/>
      <family val="2"/>
    </font>
    <font>
      <sz val="10"/>
      <color indexed="48"/>
      <name val="Arial"/>
      <family val="2"/>
    </font>
    <font>
      <b/>
      <sz val="12"/>
      <color indexed="9"/>
      <name val="Arial"/>
      <family val="2"/>
    </font>
    <font>
      <sz val="10"/>
      <color indexed="9"/>
      <name val="Arial"/>
      <family val="2"/>
    </font>
    <font>
      <b/>
      <sz val="12"/>
      <name val="Arial"/>
      <family val="2"/>
    </font>
    <font>
      <sz val="9"/>
      <color indexed="9"/>
      <name val="Arial"/>
      <family val="2"/>
    </font>
    <font>
      <b/>
      <sz val="8"/>
      <color indexed="9"/>
      <name val="Arial"/>
      <family val="2"/>
    </font>
    <font>
      <b/>
      <sz val="16"/>
      <color indexed="9"/>
      <name val="Arial"/>
      <family val="2"/>
    </font>
    <font>
      <b/>
      <sz val="11"/>
      <color indexed="9"/>
      <name val="Arial"/>
      <family val="2"/>
    </font>
    <font>
      <sz val="8"/>
      <name val="Arial"/>
      <family val="2"/>
    </font>
    <font>
      <b/>
      <sz val="8"/>
      <color indexed="81"/>
      <name val="Tahoma"/>
    </font>
    <font>
      <sz val="8"/>
      <color indexed="81"/>
      <name val="Tahoma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theme="0"/>
      <name val="Arial"/>
    </font>
    <font>
      <sz val="10"/>
      <color theme="0"/>
      <name val="Arial"/>
    </font>
    <font>
      <sz val="9"/>
      <color theme="0"/>
      <name val="Arial"/>
    </font>
    <font>
      <b/>
      <sz val="9"/>
      <color theme="0"/>
      <name val="Arial"/>
    </font>
    <font>
      <b/>
      <sz val="8"/>
      <color theme="0"/>
      <name val="Arial"/>
    </font>
    <font>
      <b/>
      <sz val="9"/>
      <name val="Arial"/>
    </font>
    <font>
      <sz val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499984740745262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</borders>
  <cellStyleXfs count="13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</cellStyleXfs>
  <cellXfs count="55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0" fillId="0" borderId="0" xfId="0" applyAlignment="1"/>
    <xf numFmtId="0" fontId="7" fillId="0" borderId="0" xfId="0" applyFont="1"/>
    <xf numFmtId="0" fontId="9" fillId="0" borderId="0" xfId="0" applyFont="1" applyFill="1" applyAlignment="1" applyProtection="1">
      <alignment horizontal="left" vertical="center"/>
    </xf>
    <xf numFmtId="0" fontId="5" fillId="0" borderId="0" xfId="0" applyFont="1" applyFill="1" applyAlignment="1" applyProtection="1"/>
    <xf numFmtId="0" fontId="0" fillId="0" borderId="0" xfId="0" applyFill="1" applyAlignment="1" applyProtection="1"/>
    <xf numFmtId="0" fontId="2" fillId="0" borderId="0" xfId="0" applyFont="1" applyFill="1"/>
    <xf numFmtId="0" fontId="2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vertical="center"/>
    </xf>
    <xf numFmtId="0" fontId="2" fillId="0" borderId="0" xfId="0" applyFont="1" applyAlignment="1">
      <alignment vertical="center"/>
    </xf>
    <xf numFmtId="0" fontId="11" fillId="0" borderId="0" xfId="0" applyFont="1" applyAlignment="1" applyProtection="1">
      <alignment horizontal="center" vertical="center"/>
    </xf>
    <xf numFmtId="0" fontId="11" fillId="0" borderId="0" xfId="0" applyFont="1" applyAlignment="1" applyProtection="1">
      <alignment vertical="center"/>
    </xf>
    <xf numFmtId="164" fontId="2" fillId="2" borderId="7" xfId="1" applyNumberFormat="1" applyFont="1" applyFill="1" applyBorder="1" applyAlignment="1" applyProtection="1">
      <alignment horizontal="center" vertical="center"/>
    </xf>
    <xf numFmtId="0" fontId="5" fillId="3" borderId="0" xfId="0" applyFont="1" applyFill="1" applyBorder="1" applyAlignment="1">
      <alignment vertical="center"/>
    </xf>
    <xf numFmtId="0" fontId="8" fillId="3" borderId="0" xfId="0" applyFont="1" applyFill="1" applyBorder="1" applyAlignment="1">
      <alignment horizontal="right" vertical="center"/>
    </xf>
    <xf numFmtId="0" fontId="6" fillId="5" borderId="0" xfId="0" applyFont="1" applyFill="1" applyAlignment="1" applyProtection="1"/>
    <xf numFmtId="0" fontId="0" fillId="5" borderId="0" xfId="0" applyFill="1" applyAlignment="1"/>
    <xf numFmtId="0" fontId="4" fillId="5" borderId="0" xfId="0" applyFont="1" applyFill="1" applyBorder="1" applyAlignment="1" applyProtection="1">
      <alignment horizontal="center"/>
    </xf>
    <xf numFmtId="9" fontId="19" fillId="3" borderId="7" xfId="2" applyFont="1" applyFill="1" applyBorder="1" applyAlignment="1" applyProtection="1">
      <alignment horizontal="center" vertical="center"/>
    </xf>
    <xf numFmtId="9" fontId="19" fillId="3" borderId="2" xfId="0" applyNumberFormat="1" applyFont="1" applyFill="1" applyBorder="1" applyAlignment="1" applyProtection="1">
      <alignment horizontal="center" vertical="center"/>
    </xf>
    <xf numFmtId="0" fontId="8" fillId="7" borderId="7" xfId="0" applyFont="1" applyFill="1" applyBorder="1" applyAlignment="1" applyProtection="1">
      <alignment horizontal="center" vertical="center"/>
    </xf>
    <xf numFmtId="0" fontId="20" fillId="7" borderId="7" xfId="0" applyFont="1" applyFill="1" applyBorder="1" applyAlignment="1" applyProtection="1">
      <alignment horizontal="center" vertical="center"/>
    </xf>
    <xf numFmtId="164" fontId="21" fillId="6" borderId="7" xfId="0" applyNumberFormat="1" applyFont="1" applyFill="1" applyBorder="1" applyAlignment="1" applyProtection="1">
      <alignment horizontal="center" vertical="center"/>
    </xf>
    <xf numFmtId="9" fontId="21" fillId="6" borderId="7" xfId="2" applyFont="1" applyFill="1" applyBorder="1" applyAlignment="1" applyProtection="1">
      <alignment horizontal="center" vertical="center"/>
    </xf>
    <xf numFmtId="164" fontId="2" fillId="6" borderId="7" xfId="1" applyNumberFormat="1" applyFont="1" applyFill="1" applyBorder="1" applyAlignment="1" applyProtection="1">
      <alignment horizontal="center" vertical="center"/>
    </xf>
    <xf numFmtId="0" fontId="20" fillId="7" borderId="4" xfId="0" applyFont="1" applyFill="1" applyBorder="1" applyAlignment="1" applyProtection="1">
      <alignment horizontal="center" vertical="center"/>
    </xf>
    <xf numFmtId="0" fontId="20" fillId="7" borderId="10" xfId="0" applyFont="1" applyFill="1" applyBorder="1" applyAlignment="1" applyProtection="1">
      <alignment horizontal="center" vertical="center"/>
    </xf>
    <xf numFmtId="164" fontId="2" fillId="6" borderId="4" xfId="0" applyNumberFormat="1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>
      <alignment horizontal="center"/>
    </xf>
    <xf numFmtId="0" fontId="0" fillId="3" borderId="0" xfId="0" applyFill="1" applyBorder="1" applyAlignment="1">
      <alignment horizontal="right" vertical="center"/>
    </xf>
    <xf numFmtId="0" fontId="4" fillId="3" borderId="12" xfId="0" applyFont="1" applyFill="1" applyBorder="1" applyAlignment="1">
      <alignment vertical="center"/>
    </xf>
    <xf numFmtId="0" fontId="16" fillId="4" borderId="13" xfId="0" applyFont="1" applyFill="1" applyBorder="1" applyAlignment="1">
      <alignment horizontal="left" vertical="center"/>
    </xf>
    <xf numFmtId="0" fontId="3" fillId="4" borderId="14" xfId="0" applyFont="1" applyFill="1" applyBorder="1" applyAlignment="1">
      <alignment vertical="center"/>
    </xf>
    <xf numFmtId="0" fontId="3" fillId="4" borderId="15" xfId="0" applyFont="1" applyFill="1" applyBorder="1" applyAlignment="1">
      <alignment vertical="center"/>
    </xf>
    <xf numFmtId="0" fontId="16" fillId="4" borderId="13" xfId="0" applyFont="1" applyFill="1" applyBorder="1" applyAlignment="1" applyProtection="1">
      <alignment vertical="center"/>
    </xf>
    <xf numFmtId="0" fontId="6" fillId="6" borderId="11" xfId="0" applyFont="1" applyFill="1" applyBorder="1" applyAlignment="1" applyProtection="1">
      <alignment horizontal="center" vertical="center"/>
      <protection locked="0"/>
    </xf>
    <xf numFmtId="166" fontId="6" fillId="6" borderId="11" xfId="2" applyNumberFormat="1" applyFont="1" applyFill="1" applyBorder="1" applyAlignment="1" applyProtection="1">
      <alignment horizontal="center" vertical="center"/>
      <protection locked="0"/>
    </xf>
    <xf numFmtId="167" fontId="6" fillId="6" borderId="11" xfId="0" applyNumberFormat="1" applyFont="1" applyFill="1" applyBorder="1" applyAlignment="1" applyProtection="1">
      <alignment horizontal="center" vertical="center"/>
      <protection locked="0"/>
    </xf>
    <xf numFmtId="0" fontId="6" fillId="6" borderId="11" xfId="0" applyFont="1" applyFill="1" applyBorder="1" applyAlignment="1" applyProtection="1">
      <alignment horizontal="center" vertical="center"/>
    </xf>
    <xf numFmtId="164" fontId="2" fillId="6" borderId="1" xfId="0" applyNumberFormat="1" applyFont="1" applyFill="1" applyBorder="1" applyAlignment="1" applyProtection="1">
      <alignment horizontal="center" vertical="center"/>
    </xf>
    <xf numFmtId="164" fontId="2" fillId="6" borderId="7" xfId="0" applyNumberFormat="1" applyFont="1" applyFill="1" applyBorder="1" applyAlignment="1" applyProtection="1">
      <alignment horizontal="center" vertical="center"/>
    </xf>
    <xf numFmtId="0" fontId="17" fillId="7" borderId="17" xfId="0" applyFont="1" applyFill="1" applyBorder="1" applyAlignment="1" applyProtection="1"/>
    <xf numFmtId="0" fontId="18" fillId="7" borderId="17" xfId="0" applyFont="1" applyFill="1" applyBorder="1"/>
    <xf numFmtId="0" fontId="18" fillId="7" borderId="18" xfId="0" applyFont="1" applyFill="1" applyBorder="1"/>
    <xf numFmtId="0" fontId="16" fillId="7" borderId="16" xfId="0" applyFont="1" applyFill="1" applyBorder="1" applyAlignment="1" applyProtection="1">
      <alignment horizontal="left" vertical="center"/>
    </xf>
    <xf numFmtId="0" fontId="10" fillId="7" borderId="4" xfId="0" applyFont="1" applyFill="1" applyBorder="1" applyAlignment="1" applyProtection="1">
      <alignment horizontal="center" vertical="center" wrapText="1"/>
    </xf>
    <xf numFmtId="0" fontId="10" fillId="7" borderId="5" xfId="0" applyFont="1" applyFill="1" applyBorder="1" applyAlignment="1" applyProtection="1">
      <alignment horizontal="center" vertical="center" wrapText="1"/>
    </xf>
    <xf numFmtId="0" fontId="10" fillId="7" borderId="8" xfId="0" applyFont="1" applyFill="1" applyBorder="1" applyAlignment="1" applyProtection="1">
      <alignment horizontal="center" vertical="center" wrapText="1"/>
    </xf>
    <xf numFmtId="0" fontId="10" fillId="7" borderId="9" xfId="0" applyFont="1" applyFill="1" applyBorder="1" applyAlignment="1" applyProtection="1">
      <alignment horizontal="center" vertical="center" wrapText="1"/>
    </xf>
    <xf numFmtId="0" fontId="19" fillId="3" borderId="1" xfId="0" applyFont="1" applyFill="1" applyBorder="1" applyAlignment="1" applyProtection="1">
      <alignment horizontal="center" vertical="center" wrapText="1"/>
    </xf>
    <xf numFmtId="0" fontId="19" fillId="3" borderId="6" xfId="0" applyFont="1" applyFill="1" applyBorder="1" applyAlignment="1" applyProtection="1">
      <alignment horizontal="center" vertical="center" wrapText="1"/>
    </xf>
    <xf numFmtId="0" fontId="19" fillId="3" borderId="2" xfId="0" applyFont="1" applyFill="1" applyBorder="1" applyAlignment="1" applyProtection="1">
      <alignment horizontal="center" vertical="center"/>
    </xf>
    <xf numFmtId="0" fontId="19" fillId="3" borderId="3" xfId="0" applyFont="1" applyFill="1" applyBorder="1" applyAlignment="1" applyProtection="1">
      <alignment horizontal="center" vertical="center"/>
    </xf>
  </cellXfs>
  <cellStyles count="13">
    <cellStyle name="Currency" xfId="1" builtinId="4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Normal" xfId="0" builtinId="0"/>
    <cellStyle name="Percent" xfId="2" builtinId="5"/>
  </cellStyles>
  <dxfs count="3">
    <dxf>
      <font>
        <strike val="0"/>
        <condense val="0"/>
        <extend val="0"/>
        <color indexed="9"/>
      </font>
    </dxf>
    <dxf>
      <font>
        <strike/>
        <condense val="0"/>
        <extend val="0"/>
        <color indexed="9"/>
      </font>
    </dxf>
    <dxf>
      <font>
        <strike val="0"/>
        <condense val="0"/>
        <extend val="0"/>
        <color indexed="11"/>
      </font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25400</xdr:colOff>
      <xdr:row>3</xdr:row>
      <xdr:rowOff>0</xdr:rowOff>
    </xdr:from>
    <xdr:to>
      <xdr:col>10</xdr:col>
      <xdr:colOff>152400</xdr:colOff>
      <xdr:row>10</xdr:row>
      <xdr:rowOff>88900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1500" y="584200"/>
          <a:ext cx="1778000" cy="1625600"/>
        </a:xfrm>
        <a:prstGeom prst="rect">
          <a:avLst/>
        </a:prstGeom>
        <a:noFill/>
        <a:ln>
          <a:noFill/>
        </a:ln>
        <a:extLst>
          <a:ext uri="{FAA26D3D-D897-4be2-8F04-BA451C77F1D7}">
            <ma14:placeholderFlag xmlns:ma14="http://schemas.microsoft.com/office/mac/drawingml/2011/main"/>
          </a:ext>
        </a:extLst>
      </xdr:spPr>
    </xdr:pic>
    <xdr:clientData/>
  </xdr:twoCellAnchor>
  <xdr:twoCellAnchor editAs="oneCell">
    <xdr:from>
      <xdr:col>10</xdr:col>
      <xdr:colOff>127000</xdr:colOff>
      <xdr:row>2</xdr:row>
      <xdr:rowOff>52614</xdr:rowOff>
    </xdr:from>
    <xdr:to>
      <xdr:col>16</xdr:col>
      <xdr:colOff>0</xdr:colOff>
      <xdr:row>10</xdr:row>
      <xdr:rowOff>76200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04100" y="433614"/>
          <a:ext cx="4254500" cy="1763486"/>
        </a:xfrm>
        <a:prstGeom prst="rect">
          <a:avLst/>
        </a:prstGeom>
      </xdr:spPr>
    </xdr:pic>
    <xdr:clientData/>
  </xdr:twoCellAnchor>
  <xdr:twoCellAnchor>
    <xdr:from>
      <xdr:col>13</xdr:col>
      <xdr:colOff>635000</xdr:colOff>
      <xdr:row>5</xdr:row>
      <xdr:rowOff>190500</xdr:rowOff>
    </xdr:from>
    <xdr:to>
      <xdr:col>16</xdr:col>
      <xdr:colOff>0</xdr:colOff>
      <xdr:row>6</xdr:row>
      <xdr:rowOff>7257</xdr:rowOff>
    </xdr:to>
    <xdr:cxnSp macro="">
      <xdr:nvCxnSpPr>
        <xdr:cNvPr id="5" name="Straight Connector 4"/>
        <xdr:cNvCxnSpPr/>
      </xdr:nvCxnSpPr>
      <xdr:spPr>
        <a:xfrm>
          <a:off x="9817100" y="1295400"/>
          <a:ext cx="1841500" cy="19957"/>
        </a:xfrm>
        <a:prstGeom prst="line">
          <a:avLst/>
        </a:prstGeom>
        <a:ln w="57150" cmpd="sng">
          <a:solidFill>
            <a:srgbClr val="8000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P25"/>
  <sheetViews>
    <sheetView tabSelected="1" workbookViewId="0">
      <selection activeCell="O19" sqref="N19:O19"/>
    </sheetView>
  </sheetViews>
  <sheetFormatPr baseColWidth="10" defaultRowHeight="16" x14ac:dyDescent="0.2"/>
  <cols>
    <col min="1" max="1" width="5.1640625" customWidth="1"/>
    <col min="2" max="3" width="10.83203125" customWidth="1"/>
    <col min="7" max="7" width="3.6640625" customWidth="1"/>
    <col min="12" max="12" width="3.33203125" customWidth="1"/>
  </cols>
  <sheetData>
    <row r="3" spans="1:16" ht="17" thickBot="1" x14ac:dyDescent="0.25">
      <c r="A3" s="1"/>
      <c r="C3" s="2"/>
      <c r="D3" s="2"/>
      <c r="E3" s="2"/>
      <c r="F3" s="2"/>
      <c r="G3" s="2"/>
      <c r="H3" s="2"/>
      <c r="I3" s="2"/>
      <c r="J3" s="1"/>
      <c r="K3" s="1"/>
      <c r="L3" s="1"/>
      <c r="M3" s="1"/>
      <c r="N3" s="1"/>
      <c r="O3" s="1"/>
      <c r="P3" s="1"/>
    </row>
    <row r="4" spans="1:16" ht="25" customHeight="1" thickBot="1" x14ac:dyDescent="0.25">
      <c r="A4" s="1"/>
      <c r="B4" s="33" t="s">
        <v>0</v>
      </c>
      <c r="C4" s="34"/>
      <c r="D4" s="34"/>
      <c r="E4" s="34"/>
      <c r="F4" s="34"/>
      <c r="G4" s="34"/>
      <c r="H4" s="35"/>
      <c r="I4" s="3"/>
      <c r="J4" s="3"/>
      <c r="K4" s="3"/>
      <c r="L4" s="1"/>
      <c r="M4" s="1"/>
      <c r="N4" s="1"/>
      <c r="O4" s="1"/>
      <c r="P4" s="1"/>
    </row>
    <row r="5" spans="1:16" ht="17" thickBot="1" x14ac:dyDescent="0.25">
      <c r="A5" s="1"/>
      <c r="B5" s="32" t="s">
        <v>1</v>
      </c>
      <c r="C5" s="15"/>
      <c r="D5" s="15"/>
      <c r="E5" s="15"/>
      <c r="F5" s="15"/>
      <c r="G5" s="15"/>
      <c r="H5" s="37">
        <v>155</v>
      </c>
      <c r="I5" s="3"/>
      <c r="J5" s="1"/>
      <c r="K5" s="1"/>
      <c r="L5" s="1"/>
      <c r="M5" s="1"/>
      <c r="N5" s="1"/>
      <c r="O5" s="1"/>
      <c r="P5" s="1"/>
    </row>
    <row r="6" spans="1:16" ht="17" thickBot="1" x14ac:dyDescent="0.25">
      <c r="A6" s="1"/>
      <c r="B6" s="32" t="s">
        <v>2</v>
      </c>
      <c r="C6" s="30"/>
      <c r="D6" s="16"/>
      <c r="E6" s="31"/>
      <c r="F6" s="31"/>
      <c r="G6" s="31"/>
      <c r="H6" s="38">
        <v>0.95</v>
      </c>
      <c r="I6" s="3"/>
      <c r="J6" s="1"/>
      <c r="K6" s="1"/>
      <c r="L6" s="4"/>
      <c r="M6" s="1"/>
      <c r="N6" s="1"/>
      <c r="O6" s="1"/>
      <c r="P6" s="1"/>
    </row>
    <row r="7" spans="1:16" ht="17" thickBot="1" x14ac:dyDescent="0.25">
      <c r="A7" s="1"/>
      <c r="B7" s="32" t="s">
        <v>3</v>
      </c>
      <c r="C7" s="15"/>
      <c r="D7" s="15"/>
      <c r="E7" s="15"/>
      <c r="F7" s="15"/>
      <c r="G7" s="15"/>
      <c r="H7" s="39">
        <v>7.0000000000000007E-2</v>
      </c>
      <c r="I7" s="3"/>
      <c r="J7" s="1"/>
      <c r="K7" s="1"/>
      <c r="L7" s="1"/>
      <c r="M7" s="1"/>
      <c r="N7" s="1"/>
      <c r="O7" s="1"/>
      <c r="P7" s="1"/>
    </row>
    <row r="8" spans="1:16" ht="17" thickBot="1" x14ac:dyDescent="0.25">
      <c r="A8" s="1"/>
      <c r="B8" s="32" t="s">
        <v>4</v>
      </c>
      <c r="C8" s="15"/>
      <c r="D8" s="15"/>
      <c r="E8" s="15"/>
      <c r="F8" s="15"/>
      <c r="G8" s="15"/>
      <c r="H8" s="37">
        <v>24</v>
      </c>
      <c r="I8" s="3"/>
      <c r="J8" s="1"/>
      <c r="K8" s="1"/>
      <c r="L8" s="1"/>
      <c r="M8" s="1"/>
      <c r="N8" s="1"/>
      <c r="O8" s="1"/>
      <c r="P8" s="1"/>
    </row>
    <row r="9" spans="1:16" ht="17" thickBot="1" x14ac:dyDescent="0.25">
      <c r="A9" s="1"/>
      <c r="B9" s="32" t="s">
        <v>5</v>
      </c>
      <c r="C9" s="15"/>
      <c r="D9" s="15"/>
      <c r="E9" s="15"/>
      <c r="F9" s="15"/>
      <c r="G9" s="15"/>
      <c r="H9" s="37">
        <v>7</v>
      </c>
      <c r="I9" s="3"/>
      <c r="J9" s="1"/>
      <c r="K9" s="1"/>
      <c r="L9" s="1"/>
      <c r="M9" s="1"/>
      <c r="N9" s="1"/>
      <c r="O9" s="1"/>
      <c r="P9" s="1"/>
    </row>
    <row r="10" spans="1:16" ht="17" thickBot="1" x14ac:dyDescent="0.25">
      <c r="A10" s="1"/>
      <c r="B10" s="32" t="s">
        <v>6</v>
      </c>
      <c r="C10" s="15"/>
      <c r="D10" s="15"/>
      <c r="E10" s="15"/>
      <c r="F10" s="15"/>
      <c r="G10" s="15"/>
      <c r="H10" s="37">
        <v>51</v>
      </c>
      <c r="I10" s="3"/>
      <c r="J10" s="1"/>
      <c r="K10" s="1"/>
      <c r="L10" s="1"/>
      <c r="M10" s="1"/>
      <c r="N10" s="1"/>
      <c r="O10" s="1"/>
      <c r="P10" s="1"/>
    </row>
    <row r="11" spans="1:16" ht="25" customHeight="1" thickBot="1" x14ac:dyDescent="0.25">
      <c r="A11" s="1"/>
      <c r="B11" s="36" t="s">
        <v>7</v>
      </c>
      <c r="C11" s="34"/>
      <c r="D11" s="34"/>
      <c r="E11" s="34"/>
      <c r="F11" s="34"/>
      <c r="G11" s="34"/>
      <c r="H11" s="40">
        <f>((H8*H9)*H10)+24</f>
        <v>8592</v>
      </c>
      <c r="I11" s="3"/>
      <c r="J11" s="3"/>
      <c r="K11" s="3"/>
      <c r="L11" s="1"/>
      <c r="M11" s="1"/>
      <c r="N11" s="1"/>
      <c r="O11" s="1"/>
      <c r="P11" s="1"/>
    </row>
    <row r="12" spans="1:16" x14ac:dyDescent="0.2">
      <c r="A12" s="1"/>
      <c r="B12" s="17"/>
      <c r="C12" s="18"/>
      <c r="D12" s="18"/>
      <c r="E12" s="18"/>
      <c r="F12" s="18"/>
      <c r="G12" s="18"/>
      <c r="H12" s="19"/>
      <c r="I12" s="3"/>
      <c r="J12" s="3"/>
      <c r="K12" s="3"/>
      <c r="L12" s="1"/>
      <c r="M12" s="1"/>
      <c r="N12" s="1"/>
      <c r="O12" s="1"/>
      <c r="P12" s="1"/>
    </row>
    <row r="13" spans="1:16" ht="25" customHeight="1" x14ac:dyDescent="0.2">
      <c r="A13" s="1"/>
      <c r="B13" s="46" t="s">
        <v>8</v>
      </c>
      <c r="C13" s="43"/>
      <c r="D13" s="43"/>
      <c r="E13" s="43"/>
      <c r="F13" s="43"/>
      <c r="G13" s="43"/>
      <c r="H13" s="43"/>
      <c r="I13" s="43"/>
      <c r="J13" s="43"/>
      <c r="K13" s="43"/>
      <c r="L13" s="44"/>
      <c r="M13" s="44"/>
      <c r="N13" s="44"/>
      <c r="O13" s="44"/>
      <c r="P13" s="45"/>
    </row>
    <row r="14" spans="1:16" ht="20" x14ac:dyDescent="0.2">
      <c r="A14" s="1"/>
      <c r="B14" s="5"/>
      <c r="C14" s="6"/>
      <c r="D14" s="6"/>
      <c r="E14" s="6"/>
      <c r="F14" s="7"/>
      <c r="G14" s="7"/>
      <c r="H14" s="7"/>
      <c r="I14" s="7"/>
      <c r="J14" s="7"/>
      <c r="K14" s="7"/>
      <c r="L14" s="8"/>
      <c r="M14" s="8"/>
      <c r="N14" s="8"/>
      <c r="O14" s="8"/>
      <c r="P14" s="1"/>
    </row>
    <row r="15" spans="1:16" x14ac:dyDescent="0.2">
      <c r="A15" s="1"/>
      <c r="B15" s="51" t="s">
        <v>9</v>
      </c>
      <c r="C15" s="53" t="s">
        <v>10</v>
      </c>
      <c r="D15" s="54"/>
      <c r="E15" s="47" t="s">
        <v>11</v>
      </c>
      <c r="F15" s="48"/>
      <c r="G15" s="9"/>
      <c r="H15" s="53" t="s">
        <v>10</v>
      </c>
      <c r="I15" s="54"/>
      <c r="J15" s="47" t="s">
        <v>11</v>
      </c>
      <c r="K15" s="48"/>
      <c r="L15" s="10"/>
      <c r="M15" s="53" t="s">
        <v>10</v>
      </c>
      <c r="N15" s="54"/>
      <c r="O15" s="47" t="s">
        <v>11</v>
      </c>
      <c r="P15" s="48"/>
    </row>
    <row r="16" spans="1:16" x14ac:dyDescent="0.2">
      <c r="A16" s="11"/>
      <c r="B16" s="52"/>
      <c r="C16" s="23" t="s">
        <v>12</v>
      </c>
      <c r="D16" s="22" t="s">
        <v>13</v>
      </c>
      <c r="E16" s="49"/>
      <c r="F16" s="50"/>
      <c r="G16" s="12"/>
      <c r="H16" s="27" t="s">
        <v>12</v>
      </c>
      <c r="I16" s="28" t="s">
        <v>14</v>
      </c>
      <c r="J16" s="49"/>
      <c r="K16" s="50"/>
      <c r="L16" s="13"/>
      <c r="M16" s="27" t="s">
        <v>13</v>
      </c>
      <c r="N16" s="28" t="s">
        <v>14</v>
      </c>
      <c r="O16" s="49"/>
      <c r="P16" s="50"/>
    </row>
    <row r="17" spans="1:16" x14ac:dyDescent="0.2">
      <c r="A17" s="11"/>
      <c r="B17" s="20">
        <v>0.2</v>
      </c>
      <c r="C17" s="14">
        <f>H11*H7*(H5*0.81)*0.746/H6</f>
        <v>59295.842981052643</v>
      </c>
      <c r="D17" s="26">
        <f>H11*H7*(H5*0.48)*0.746/H6</f>
        <v>35138.277322105263</v>
      </c>
      <c r="E17" s="24">
        <f t="shared" ref="E17:E25" si="0">+C17-D17</f>
        <v>24157.56565894738</v>
      </c>
      <c r="F17" s="25">
        <f>1-(D17/C17)</f>
        <v>0.40740740740740755</v>
      </c>
      <c r="G17" s="9"/>
      <c r="H17" s="41">
        <f t="shared" ref="H17:H25" si="1">+C17</f>
        <v>59295.842981052643</v>
      </c>
      <c r="I17" s="41">
        <f t="shared" ref="I17:I25" si="2">+N17</f>
        <v>19033.233549473691</v>
      </c>
      <c r="J17" s="24">
        <f>+H17-I17</f>
        <v>40262.609431578952</v>
      </c>
      <c r="K17" s="25">
        <f>1-(I17/H17)</f>
        <v>0.67901234567901225</v>
      </c>
      <c r="L17" s="10"/>
      <c r="M17" s="29">
        <f t="shared" ref="M17:M25" si="3">+D17</f>
        <v>35138.277322105263</v>
      </c>
      <c r="N17" s="26">
        <f>H11*H7*(H5*0.26)*0.746/H6</f>
        <v>19033.233549473691</v>
      </c>
      <c r="O17" s="24">
        <f>+M17-N17</f>
        <v>16105.043772631572</v>
      </c>
      <c r="P17" s="25">
        <f>1-(N17/M17)</f>
        <v>0.45833333333333315</v>
      </c>
    </row>
    <row r="18" spans="1:16" x14ac:dyDescent="0.2">
      <c r="A18" s="11"/>
      <c r="B18" s="20">
        <v>0.3</v>
      </c>
      <c r="C18" s="14">
        <f>H11*H7*(H5*0.82)*0.746/H6</f>
        <v>60027.890425263162</v>
      </c>
      <c r="D18" s="26">
        <f>H11*H7*(H5*0.59)*0.746/H6</f>
        <v>43190.799208421049</v>
      </c>
      <c r="E18" s="24">
        <f t="shared" si="0"/>
        <v>16837.091216842113</v>
      </c>
      <c r="F18" s="25">
        <f t="shared" ref="F18:F25" si="4">1-(D18/C18)</f>
        <v>0.28048780487804892</v>
      </c>
      <c r="G18" s="9"/>
      <c r="H18" s="42">
        <f t="shared" si="1"/>
        <v>60027.890425263162</v>
      </c>
      <c r="I18" s="42">
        <f t="shared" si="2"/>
        <v>24889.613103157899</v>
      </c>
      <c r="J18" s="24">
        <f>+H18-I18</f>
        <v>35138.277322105263</v>
      </c>
      <c r="K18" s="25">
        <f t="shared" ref="K18:K25" si="5">1-(I18/H18)</f>
        <v>0.58536585365853655</v>
      </c>
      <c r="L18" s="10"/>
      <c r="M18" s="29">
        <f t="shared" si="3"/>
        <v>43190.799208421049</v>
      </c>
      <c r="N18" s="26">
        <f>H11*H7*(H5*0.34)*0.746/H6</f>
        <v>24889.613103157899</v>
      </c>
      <c r="O18" s="24">
        <f>+M18-N18</f>
        <v>18301.18610526315</v>
      </c>
      <c r="P18" s="25">
        <f t="shared" ref="P18:P25" si="6">1-(N18/M18)</f>
        <v>0.4237288135593219</v>
      </c>
    </row>
    <row r="19" spans="1:16" x14ac:dyDescent="0.2">
      <c r="A19" s="1"/>
      <c r="B19" s="21">
        <v>0.4</v>
      </c>
      <c r="C19" s="14">
        <f>H11*H7*(H5*0.83)*0.746/H6</f>
        <v>60759.937869473695</v>
      </c>
      <c r="D19" s="26">
        <f>H11*H7*(H5*0.69)*0.746/H6</f>
        <v>50511.273650526324</v>
      </c>
      <c r="E19" s="24">
        <f t="shared" si="0"/>
        <v>10248.664218947371</v>
      </c>
      <c r="F19" s="25">
        <f t="shared" si="4"/>
        <v>0.16867469879518071</v>
      </c>
      <c r="G19" s="10"/>
      <c r="H19" s="26">
        <f t="shared" si="1"/>
        <v>60759.937869473695</v>
      </c>
      <c r="I19" s="26">
        <f t="shared" si="2"/>
        <v>30745.992656842107</v>
      </c>
      <c r="J19" s="24">
        <f>+H19-I19</f>
        <v>30013.945212631588</v>
      </c>
      <c r="K19" s="25">
        <f t="shared" si="5"/>
        <v>0.49397590361445787</v>
      </c>
      <c r="L19" s="10"/>
      <c r="M19" s="26">
        <f t="shared" si="3"/>
        <v>50511.273650526324</v>
      </c>
      <c r="N19" s="26">
        <f>H11*H7*(H5*0.42)*0.746/H6</f>
        <v>30745.992656842107</v>
      </c>
      <c r="O19" s="24">
        <f>+M19-N19</f>
        <v>19765.280993684217</v>
      </c>
      <c r="P19" s="25">
        <f t="shared" si="6"/>
        <v>0.39130434782608703</v>
      </c>
    </row>
    <row r="20" spans="1:16" x14ac:dyDescent="0.2">
      <c r="A20" s="1"/>
      <c r="B20" s="21">
        <v>0.5</v>
      </c>
      <c r="C20" s="14">
        <f>H11*H7*(H5*0.85)*0.746/H6</f>
        <v>62224.03275789474</v>
      </c>
      <c r="D20" s="26">
        <f>H11*H7*(H5*0.76)*0.746/H6</f>
        <v>55635.605759999999</v>
      </c>
      <c r="E20" s="24">
        <f t="shared" si="0"/>
        <v>6588.4269978947414</v>
      </c>
      <c r="F20" s="25">
        <f t="shared" si="4"/>
        <v>0.10588235294117654</v>
      </c>
      <c r="G20" s="9"/>
      <c r="H20" s="26">
        <f t="shared" si="1"/>
        <v>62224.03275789474</v>
      </c>
      <c r="I20" s="26">
        <f t="shared" si="2"/>
        <v>37334.419654736841</v>
      </c>
      <c r="J20" s="24">
        <f t="shared" ref="J20:J25" si="7">+H20-I20</f>
        <v>24889.613103157899</v>
      </c>
      <c r="K20" s="25">
        <f t="shared" si="5"/>
        <v>0.4</v>
      </c>
      <c r="L20" s="10"/>
      <c r="M20" s="26">
        <f t="shared" si="3"/>
        <v>55635.605759999999</v>
      </c>
      <c r="N20" s="26">
        <f>H11*H7*(H5*0.51)*0.746/H6</f>
        <v>37334.419654736841</v>
      </c>
      <c r="O20" s="24">
        <f t="shared" ref="O20:O25" si="8">+M20-N20</f>
        <v>18301.186105263158</v>
      </c>
      <c r="P20" s="25">
        <f t="shared" si="6"/>
        <v>0.32894736842105265</v>
      </c>
    </row>
    <row r="21" spans="1:16" x14ac:dyDescent="0.2">
      <c r="A21" s="1"/>
      <c r="B21" s="21">
        <v>0.6</v>
      </c>
      <c r="C21" s="14">
        <f>H11*H7*(H5*0.87)*0.746/H6</f>
        <v>63688.127646315799</v>
      </c>
      <c r="D21" s="26">
        <f>H11*H7*(H5*0.82)*0.746/H6</f>
        <v>60027.890425263162</v>
      </c>
      <c r="E21" s="24">
        <f t="shared" si="0"/>
        <v>3660.2372210526373</v>
      </c>
      <c r="F21" s="25">
        <f t="shared" si="4"/>
        <v>5.7471264367816133E-2</v>
      </c>
      <c r="G21" s="9"/>
      <c r="H21" s="26">
        <f t="shared" si="1"/>
        <v>63688.127646315799</v>
      </c>
      <c r="I21" s="26">
        <f t="shared" si="2"/>
        <v>43190.799208421049</v>
      </c>
      <c r="J21" s="24">
        <f t="shared" si="7"/>
        <v>20497.32843789475</v>
      </c>
      <c r="K21" s="25">
        <f t="shared" si="5"/>
        <v>0.32183908045977028</v>
      </c>
      <c r="L21" s="10"/>
      <c r="M21" s="26">
        <f t="shared" si="3"/>
        <v>60027.890425263162</v>
      </c>
      <c r="N21" s="26">
        <f>H11*H7*(H5*0.59)*0.746/H6</f>
        <v>43190.799208421049</v>
      </c>
      <c r="O21" s="24">
        <f t="shared" si="8"/>
        <v>16837.091216842113</v>
      </c>
      <c r="P21" s="25">
        <f t="shared" si="6"/>
        <v>0.28048780487804892</v>
      </c>
    </row>
    <row r="22" spans="1:16" x14ac:dyDescent="0.2">
      <c r="A22" s="1"/>
      <c r="B22" s="21">
        <v>0.7</v>
      </c>
      <c r="C22" s="14">
        <f>H11*H7*(H5*0.9)*0.746/H6</f>
        <v>65884.269978947385</v>
      </c>
      <c r="D22" s="26">
        <f>H11*H7*(H5*0.87)*0.746/H6</f>
        <v>63688.127646315799</v>
      </c>
      <c r="E22" s="24">
        <f t="shared" si="0"/>
        <v>2196.1423326315853</v>
      </c>
      <c r="F22" s="25">
        <f t="shared" si="4"/>
        <v>3.3333333333333437E-2</v>
      </c>
      <c r="G22" s="9"/>
      <c r="H22" s="26">
        <f t="shared" si="1"/>
        <v>65884.269978947385</v>
      </c>
      <c r="I22" s="26">
        <f t="shared" si="2"/>
        <v>50511.273650526324</v>
      </c>
      <c r="J22" s="24">
        <f t="shared" si="7"/>
        <v>15372.996328421061</v>
      </c>
      <c r="K22" s="25">
        <f t="shared" si="5"/>
        <v>0.23333333333333339</v>
      </c>
      <c r="L22" s="10"/>
      <c r="M22" s="26">
        <f t="shared" si="3"/>
        <v>63688.127646315799</v>
      </c>
      <c r="N22" s="26">
        <f>H11*H7*(H5*0.69)*0.746/H6</f>
        <v>50511.273650526324</v>
      </c>
      <c r="O22" s="24">
        <f t="shared" si="8"/>
        <v>13176.853995789475</v>
      </c>
      <c r="P22" s="25">
        <f t="shared" si="6"/>
        <v>0.2068965517241379</v>
      </c>
    </row>
    <row r="23" spans="1:16" x14ac:dyDescent="0.2">
      <c r="A23" s="1"/>
      <c r="B23" s="21">
        <v>0.8</v>
      </c>
      <c r="C23" s="14">
        <f>H11*H7*(H5*0.93)*0.746/H6</f>
        <v>68080.41231157897</v>
      </c>
      <c r="D23" s="26">
        <f>H11*H7*(H5*0.91)*0.746/H6</f>
        <v>66616.317423157903</v>
      </c>
      <c r="E23" s="24">
        <f t="shared" si="0"/>
        <v>1464.0948884210666</v>
      </c>
      <c r="F23" s="25">
        <f t="shared" si="4"/>
        <v>2.1505376344086224E-2</v>
      </c>
      <c r="G23" s="9"/>
      <c r="H23" s="26">
        <f t="shared" si="1"/>
        <v>68080.41231157897</v>
      </c>
      <c r="I23" s="26">
        <f t="shared" si="2"/>
        <v>56367.653204210546</v>
      </c>
      <c r="J23" s="24">
        <f t="shared" si="7"/>
        <v>11712.759107368423</v>
      </c>
      <c r="K23" s="25">
        <f t="shared" si="5"/>
        <v>0.17204301075268813</v>
      </c>
      <c r="L23" s="10"/>
      <c r="M23" s="26">
        <f t="shared" si="3"/>
        <v>66616.317423157903</v>
      </c>
      <c r="N23" s="26">
        <f>H11*H7*(H5*0.77)*0.746/H6</f>
        <v>56367.653204210546</v>
      </c>
      <c r="O23" s="24">
        <f t="shared" si="8"/>
        <v>10248.664218947357</v>
      </c>
      <c r="P23" s="25">
        <f t="shared" si="6"/>
        <v>0.15384615384615363</v>
      </c>
    </row>
    <row r="24" spans="1:16" x14ac:dyDescent="0.2">
      <c r="A24" s="1"/>
      <c r="B24" s="21">
        <v>0.9</v>
      </c>
      <c r="C24" s="14">
        <f>H11*H7*(H5*0.96)*0.746/H6</f>
        <v>70276.554644210526</v>
      </c>
      <c r="D24" s="26">
        <f>H11*H7*(H5*0.94)*0.746/H6</f>
        <v>68812.459755789474</v>
      </c>
      <c r="E24" s="24">
        <f t="shared" si="0"/>
        <v>1464.094888421052</v>
      </c>
      <c r="F24" s="25">
        <f t="shared" si="4"/>
        <v>2.083333333333337E-2</v>
      </c>
      <c r="G24" s="9"/>
      <c r="H24" s="26">
        <f t="shared" si="1"/>
        <v>70276.554644210526</v>
      </c>
      <c r="I24" s="26">
        <f t="shared" si="2"/>
        <v>63688.127646315799</v>
      </c>
      <c r="J24" s="24">
        <f>+H24-I24</f>
        <v>6588.4269978947268</v>
      </c>
      <c r="K24" s="25">
        <f t="shared" si="5"/>
        <v>9.3749999999999889E-2</v>
      </c>
      <c r="L24" s="10"/>
      <c r="M24" s="26">
        <f t="shared" si="3"/>
        <v>68812.459755789474</v>
      </c>
      <c r="N24" s="26">
        <f>H11*H7*(H5*0.87)*0.746/H6</f>
        <v>63688.127646315799</v>
      </c>
      <c r="O24" s="24">
        <f t="shared" si="8"/>
        <v>5124.3321094736748</v>
      </c>
      <c r="P24" s="25">
        <f t="shared" si="6"/>
        <v>7.4468085106382809E-2</v>
      </c>
    </row>
    <row r="25" spans="1:16" x14ac:dyDescent="0.2">
      <c r="B25" s="21">
        <v>1</v>
      </c>
      <c r="C25" s="14">
        <f>H11*H7*H5*0.746/H6</f>
        <v>73204.744421052645</v>
      </c>
      <c r="D25" s="26">
        <f>H11*H7*H5*0.746/H6</f>
        <v>73204.744421052645</v>
      </c>
      <c r="E25" s="24">
        <f t="shared" si="0"/>
        <v>0</v>
      </c>
      <c r="F25" s="25">
        <f t="shared" si="4"/>
        <v>0</v>
      </c>
      <c r="G25" s="9"/>
      <c r="H25" s="26">
        <f t="shared" si="1"/>
        <v>73204.744421052645</v>
      </c>
      <c r="I25" s="26">
        <f t="shared" si="2"/>
        <v>75400.886753684215</v>
      </c>
      <c r="J25" s="24">
        <f t="shared" si="7"/>
        <v>-2196.1423326315708</v>
      </c>
      <c r="K25" s="25">
        <f t="shared" si="5"/>
        <v>-2.9999999999999805E-2</v>
      </c>
      <c r="L25" s="10"/>
      <c r="M25" s="26">
        <f t="shared" si="3"/>
        <v>73204.744421052645</v>
      </c>
      <c r="N25" s="26">
        <f>H11*H7*(H5*1.03)*0.746/H6</f>
        <v>75400.886753684215</v>
      </c>
      <c r="O25" s="24">
        <f t="shared" si="8"/>
        <v>-2196.1423326315708</v>
      </c>
      <c r="P25" s="25">
        <f t="shared" si="6"/>
        <v>-2.9999999999999805E-2</v>
      </c>
    </row>
  </sheetData>
  <mergeCells count="7">
    <mergeCell ref="O15:P16"/>
    <mergeCell ref="B15:B16"/>
    <mergeCell ref="C15:D15"/>
    <mergeCell ref="E15:F16"/>
    <mergeCell ref="H15:I15"/>
    <mergeCell ref="J15:K16"/>
    <mergeCell ref="M15:N15"/>
  </mergeCells>
  <phoneticPr fontId="22" type="noConversion"/>
  <conditionalFormatting sqref="C17:C23 D20:D23 C24:D25 N17:N25 H19:I25">
    <cfRule type="expression" dxfId="2" priority="1" stopIfTrue="1">
      <formula>"ISERROR"</formula>
    </cfRule>
  </conditionalFormatting>
  <conditionalFormatting sqref="D17:D19 M19:M25">
    <cfRule type="expression" dxfId="1" priority="2" stopIfTrue="1">
      <formula>"ISERROR"</formula>
    </cfRule>
  </conditionalFormatting>
  <conditionalFormatting sqref="E4">
    <cfRule type="cellIs" dxfId="0" priority="3" stopIfTrue="1" operator="equal">
      <formula>#DIV/0!</formula>
    </cfRule>
  </conditionalFormatting>
  <pageMargins left="0.75" right="0.75" top="1" bottom="1" header="0.5" footer="0.5"/>
  <pageSetup orientation="portrait" horizontalDpi="4294967292" verticalDpi="4294967292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Harris Equipment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Harris Equipment Sales #1</dc:creator>
  <cp:lastModifiedBy>Microsoft Office User</cp:lastModifiedBy>
  <dcterms:created xsi:type="dcterms:W3CDTF">2015-05-15T23:33:15Z</dcterms:created>
  <dcterms:modified xsi:type="dcterms:W3CDTF">2015-12-18T19:20:24Z</dcterms:modified>
</cp:coreProperties>
</file>